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ate1904="1"/>
  <mc:AlternateContent xmlns:mc="http://schemas.openxmlformats.org/markup-compatibility/2006">
    <mc:Choice Requires="x15">
      <x15ac:absPath xmlns:x15ac="http://schemas.microsoft.com/office/spreadsheetml/2010/11/ac" url="/Users/hannahmills/Library/Mobile Documents/com~apple~CloudDocs/"/>
    </mc:Choice>
  </mc:AlternateContent>
  <xr:revisionPtr revIDLastSave="0" documentId="13_ncr:1_{7042C9F4-BC1C-F448-A853-92AF94FA43FF}" xr6:coauthVersionLast="47" xr6:coauthVersionMax="47" xr10:uidLastSave="{00000000-0000-0000-0000-000000000000}"/>
  <bookViews>
    <workbookView xWindow="0" yWindow="740" windowWidth="28800" windowHeight="16140" xr2:uid="{00000000-000D-0000-FFFF-FFFF00000000}"/>
  </bookViews>
  <sheets>
    <sheet name="BRR and Flip Spread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B25" i="1"/>
  <c r="B12" i="1"/>
  <c r="B17" i="1" l="1"/>
  <c r="B8" i="1"/>
  <c r="B10" i="1" s="1"/>
  <c r="B30" i="1" l="1"/>
  <c r="B27" i="1" l="1"/>
  <c r="B24" i="1" s="1"/>
  <c r="B33" i="1"/>
  <c r="B5" i="1"/>
  <c r="B19" i="1" l="1"/>
  <c r="B13" i="1"/>
  <c r="B7" i="1"/>
  <c r="B34" i="1" s="1"/>
  <c r="B20" i="1" l="1"/>
  <c r="B18" i="1"/>
  <c r="B15" i="1"/>
  <c r="B16" i="1" s="1"/>
  <c r="B21" i="1" s="1"/>
  <c r="B28" i="1" l="1"/>
  <c r="B31" i="1"/>
  <c r="B22" i="1"/>
</calcChain>
</file>

<file path=xl/sharedStrings.xml><?xml version="1.0" encoding="utf-8"?>
<sst xmlns="http://schemas.openxmlformats.org/spreadsheetml/2006/main" count="41" uniqueCount="41">
  <si>
    <t>House Price</t>
  </si>
  <si>
    <t>Fees</t>
  </si>
  <si>
    <t>End Value</t>
  </si>
  <si>
    <t>Remortgage Value</t>
  </si>
  <si>
    <t>Refurb</t>
  </si>
  <si>
    <t>Bridging Deposit</t>
  </si>
  <si>
    <t>Bridging Loan</t>
  </si>
  <si>
    <t>Refurb Time Months</t>
  </si>
  <si>
    <t>Bridging Fees</t>
  </si>
  <si>
    <t>Rental (pcm)</t>
  </si>
  <si>
    <t>Mortgage</t>
  </si>
  <si>
    <t>Maintenance &amp; Management</t>
  </si>
  <si>
    <t>Monthly Cashflow</t>
  </si>
  <si>
    <t>Annual Profit</t>
  </si>
  <si>
    <t>Investment Needed -Leveraged</t>
  </si>
  <si>
    <t>Money Left In</t>
  </si>
  <si>
    <t>Money Left In - Leveraged</t>
  </si>
  <si>
    <t>Sale @ MV</t>
  </si>
  <si>
    <t>Sale - Leveraged @ MV</t>
  </si>
  <si>
    <t>Sale @ 95 % MV</t>
  </si>
  <si>
    <t>Sale - Leveraged @ 95%  MV</t>
  </si>
  <si>
    <t>Sale @ 90% MV</t>
  </si>
  <si>
    <t>Sale - Leveraged @ 90% MV</t>
  </si>
  <si>
    <t>ROI - BRR</t>
  </si>
  <si>
    <t>ROI - Leveraged - BRR</t>
  </si>
  <si>
    <t>ROI - FLIP</t>
  </si>
  <si>
    <t>Agreed Price</t>
  </si>
  <si>
    <t xml:space="preserve">Based on 75% LTV </t>
  </si>
  <si>
    <t xml:space="preserve">Based on 35% deposit </t>
  </si>
  <si>
    <t xml:space="preserve">Based on 65% LTV on purchase price and refurb costs paid in full </t>
  </si>
  <si>
    <t>Investment Needed (Cash)</t>
  </si>
  <si>
    <t>Comments</t>
  </si>
  <si>
    <t>Values</t>
  </si>
  <si>
    <t>Including contingencies. To be confirmed upon builder's inspection</t>
  </si>
  <si>
    <t xml:space="preserve">Based on a 4.5% interest only mortgage </t>
  </si>
  <si>
    <t>Based on market comparables.</t>
  </si>
  <si>
    <t xml:space="preserve">Based on market comparables. </t>
  </si>
  <si>
    <t>Gross Yeild</t>
  </si>
  <si>
    <t>Rental Annual</t>
  </si>
  <si>
    <t>Based on a 15% average</t>
  </si>
  <si>
    <t xml:space="preserve">Stamp Duty @ 0%
Legal Fees &amp; Searches @ £1750 (estimated)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</si>
</sst>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4" x14ac:knownFonts="1">
    <font>
      <sz val="10"/>
      <color indexed="8"/>
      <name val="Helvetica Neue"/>
    </font>
    <font>
      <sz val="10"/>
      <color indexed="8"/>
      <name val="Helvetica Neue"/>
      <family val="2"/>
    </font>
    <font>
      <sz val="12"/>
      <color indexed="8"/>
      <name val="Helvetica Neue"/>
      <family val="2"/>
      <scheme val="minor"/>
    </font>
    <font>
      <sz val="12"/>
      <color indexed="14"/>
      <name val="Helvetica Neue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</cellStyleXfs>
  <cellXfs count="33">
    <xf numFmtId="0" fontId="0" fillId="0" borderId="0" xfId="0">
      <alignment vertical="top" wrapText="1"/>
    </xf>
    <xf numFmtId="0" fontId="2" fillId="2" borderId="1" xfId="0" applyFont="1" applyFill="1" applyBorder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horizontal="left" vertical="top" wrapText="1"/>
    </xf>
    <xf numFmtId="0" fontId="2" fillId="0" borderId="0" xfId="0" applyNumberFormat="1" applyFont="1">
      <alignment vertical="top" wrapText="1"/>
    </xf>
    <xf numFmtId="0" fontId="2" fillId="0" borderId="0" xfId="0" applyFont="1">
      <alignment vertical="top" wrapText="1"/>
    </xf>
    <xf numFmtId="49" fontId="2" fillId="3" borderId="2" xfId="0" applyNumberFormat="1" applyFont="1" applyFill="1" applyBorder="1">
      <alignment vertical="top" wrapText="1"/>
    </xf>
    <xf numFmtId="164" fontId="2" fillId="0" borderId="3" xfId="0" applyNumberFormat="1" applyFont="1" applyFill="1" applyBorder="1">
      <alignment vertical="top" wrapText="1"/>
    </xf>
    <xf numFmtId="49" fontId="2" fillId="3" borderId="4" xfId="0" applyNumberFormat="1" applyFont="1" applyFill="1" applyBorder="1">
      <alignment vertical="top" wrapText="1"/>
    </xf>
    <xf numFmtId="164" fontId="3" fillId="0" borderId="5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>
      <alignment vertical="top" wrapText="1"/>
    </xf>
    <xf numFmtId="49" fontId="2" fillId="3" borderId="6" xfId="0" applyNumberFormat="1" applyFont="1" applyFill="1" applyBorder="1">
      <alignment vertical="top" wrapText="1"/>
    </xf>
    <xf numFmtId="164" fontId="3" fillId="0" borderId="7" xfId="0" applyNumberFormat="1" applyFont="1" applyFill="1" applyBorder="1">
      <alignment vertical="top" wrapText="1"/>
    </xf>
    <xf numFmtId="49" fontId="2" fillId="3" borderId="8" xfId="0" applyNumberFormat="1" applyFont="1" applyFill="1" applyBorder="1">
      <alignment vertical="top" wrapText="1"/>
    </xf>
    <xf numFmtId="164" fontId="3" fillId="0" borderId="9" xfId="0" applyNumberFormat="1" applyFont="1" applyFill="1" applyBorder="1">
      <alignment vertical="top" wrapText="1"/>
    </xf>
    <xf numFmtId="164" fontId="3" fillId="0" borderId="5" xfId="0" applyNumberFormat="1" applyFont="1" applyFill="1" applyBorder="1">
      <alignment vertical="top" wrapText="1"/>
    </xf>
    <xf numFmtId="0" fontId="2" fillId="0" borderId="5" xfId="0" applyNumberFormat="1" applyFont="1" applyFill="1" applyBorder="1">
      <alignment vertical="top" wrapText="1"/>
    </xf>
    <xf numFmtId="164" fontId="2" fillId="0" borderId="7" xfId="0" applyNumberFormat="1" applyFont="1" applyFill="1" applyBorder="1">
      <alignment vertical="top" wrapText="1"/>
    </xf>
    <xf numFmtId="164" fontId="2" fillId="0" borderId="9" xfId="0" applyNumberFormat="1" applyFont="1" applyFill="1" applyBorder="1">
      <alignment vertical="top" wrapText="1"/>
    </xf>
    <xf numFmtId="9" fontId="2" fillId="0" borderId="0" xfId="0" applyNumberFormat="1" applyFont="1">
      <alignment vertical="top" wrapText="1"/>
    </xf>
    <xf numFmtId="2" fontId="2" fillId="0" borderId="5" xfId="0" applyNumberFormat="1" applyFont="1" applyFill="1" applyBorder="1">
      <alignment vertical="top" wrapText="1"/>
    </xf>
    <xf numFmtId="0" fontId="2" fillId="3" borderId="4" xfId="0" applyFont="1" applyFill="1" applyBorder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>
      <alignment vertical="top" wrapText="1"/>
    </xf>
    <xf numFmtId="0" fontId="2" fillId="0" borderId="5" xfId="0" applyFont="1" applyBorder="1">
      <alignment vertical="top" wrapText="1"/>
    </xf>
    <xf numFmtId="49" fontId="2" fillId="3" borderId="10" xfId="0" applyNumberFormat="1" applyFont="1" applyFill="1" applyBorder="1">
      <alignment vertical="top" wrapText="1"/>
    </xf>
    <xf numFmtId="164" fontId="2" fillId="0" borderId="11" xfId="0" applyNumberFormat="1" applyFont="1" applyFill="1" applyBorder="1">
      <alignment vertical="top" wrapText="1"/>
    </xf>
    <xf numFmtId="0" fontId="2" fillId="5" borderId="4" xfId="0" applyFont="1" applyFill="1" applyBorder="1">
      <alignment vertical="top" wrapText="1"/>
    </xf>
    <xf numFmtId="9" fontId="2" fillId="5" borderId="5" xfId="1" applyFont="1" applyFill="1" applyBorder="1" applyAlignment="1">
      <alignment vertical="top" wrapText="1"/>
    </xf>
    <xf numFmtId="49" fontId="2" fillId="5" borderId="8" xfId="0" applyNumberFormat="1" applyFont="1" applyFill="1" applyBorder="1">
      <alignment vertical="top" wrapText="1"/>
    </xf>
    <xf numFmtId="2" fontId="2" fillId="5" borderId="9" xfId="0" applyNumberFormat="1" applyFont="1" applyFill="1" applyBorder="1">
      <alignment vertical="top" wrapText="1"/>
    </xf>
    <xf numFmtId="49" fontId="2" fillId="5" borderId="4" xfId="0" applyNumberFormat="1" applyFont="1" applyFill="1" applyBorder="1">
      <alignment vertical="top" wrapText="1"/>
    </xf>
    <xf numFmtId="2" fontId="2" fillId="5" borderId="5" xfId="0" applyNumberFormat="1" applyFont="1" applyFill="1" applyBorder="1">
      <alignment vertical="top" wrapText="1"/>
    </xf>
  </cellXfs>
  <cellStyles count="2">
    <cellStyle name="Normal" xfId="0" builtinId="0"/>
    <cellStyle name="Per cent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D5D5D5"/>
      <rgbColor rgb="FFED220B"/>
      <rgbColor rgb="FFFEFEFE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0"/>
  <sheetViews>
    <sheetView showGridLines="0" tabSelected="1" zoomScale="85" zoomScaleNormal="85" workbookViewId="0">
      <pane xSplit="1" ySplit="1" topLeftCell="B2" activePane="bottomRight" state="frozen"/>
      <selection pane="topRight"/>
      <selection pane="bottomLeft"/>
      <selection pane="bottomRight" activeCell="B9" sqref="B9"/>
    </sheetView>
  </sheetViews>
  <sheetFormatPr baseColWidth="10" defaultColWidth="16.33203125" defaultRowHeight="20" customHeight="1" x14ac:dyDescent="0.15"/>
  <cols>
    <col min="1" max="1" width="29.33203125" style="4" bestFit="1" customWidth="1"/>
    <col min="2" max="2" width="36.5" style="4" customWidth="1"/>
    <col min="3" max="3" width="57.1640625" style="4" bestFit="1" customWidth="1"/>
    <col min="4" max="4" width="28.5" style="4" customWidth="1"/>
    <col min="5" max="6" width="28.6640625" style="4" customWidth="1"/>
    <col min="7" max="256" width="16.33203125" style="4" customWidth="1"/>
    <col min="257" max="16384" width="16.33203125" style="5"/>
  </cols>
  <sheetData>
    <row r="1" spans="1:256" ht="18" customHeight="1" x14ac:dyDescent="0.15">
      <c r="A1" s="1"/>
      <c r="B1" s="2" t="s">
        <v>32</v>
      </c>
      <c r="C1" s="3" t="s">
        <v>31</v>
      </c>
      <c r="IP1" s="5"/>
      <c r="IQ1" s="5"/>
      <c r="IR1" s="5"/>
      <c r="IS1" s="5"/>
      <c r="IT1" s="5"/>
      <c r="IU1" s="5"/>
      <c r="IV1" s="5"/>
    </row>
    <row r="2" spans="1:256" ht="18" customHeight="1" x14ac:dyDescent="0.15">
      <c r="A2" s="6" t="s">
        <v>0</v>
      </c>
      <c r="B2" s="7"/>
      <c r="C2" s="4" t="s">
        <v>26</v>
      </c>
      <c r="IP2" s="5"/>
      <c r="IQ2" s="5"/>
      <c r="IR2" s="5"/>
      <c r="IS2" s="5"/>
      <c r="IT2" s="5"/>
      <c r="IU2" s="5"/>
      <c r="IV2" s="5"/>
    </row>
    <row r="3" spans="1:256" ht="85" x14ac:dyDescent="0.15">
      <c r="A3" s="8" t="s">
        <v>1</v>
      </c>
      <c r="B3" s="9"/>
      <c r="C3" s="4" t="s">
        <v>40</v>
      </c>
      <c r="IP3" s="5"/>
      <c r="IQ3" s="5"/>
      <c r="IR3" s="5"/>
      <c r="IS3" s="5"/>
      <c r="IT3" s="5"/>
      <c r="IU3" s="5"/>
      <c r="IV3" s="5"/>
    </row>
    <row r="4" spans="1:256" ht="51" customHeight="1" x14ac:dyDescent="0.15">
      <c r="A4" s="8" t="s">
        <v>2</v>
      </c>
      <c r="B4" s="10"/>
      <c r="C4" s="4" t="s">
        <v>35</v>
      </c>
      <c r="IP4" s="5"/>
      <c r="IQ4" s="5"/>
      <c r="IR4" s="5"/>
      <c r="IS4" s="5"/>
      <c r="IT4" s="5"/>
      <c r="IU4" s="5"/>
      <c r="IV4" s="5"/>
    </row>
    <row r="5" spans="1:256" ht="33.25" customHeight="1" x14ac:dyDescent="0.15">
      <c r="A5" s="8" t="s">
        <v>3</v>
      </c>
      <c r="B5" s="10">
        <f>0.75*B4</f>
        <v>0</v>
      </c>
      <c r="C5" s="4" t="s">
        <v>27</v>
      </c>
      <c r="IP5" s="5"/>
      <c r="IQ5" s="5"/>
      <c r="IR5" s="5"/>
      <c r="IS5" s="5"/>
      <c r="IT5" s="5"/>
      <c r="IU5" s="5"/>
      <c r="IV5" s="5"/>
    </row>
    <row r="6" spans="1:256" ht="18.75" customHeight="1" x14ac:dyDescent="0.15">
      <c r="A6" s="11" t="s">
        <v>4</v>
      </c>
      <c r="B6" s="12"/>
      <c r="C6" s="4" t="s">
        <v>33</v>
      </c>
      <c r="IP6" s="5"/>
      <c r="IQ6" s="5"/>
      <c r="IR6" s="5"/>
      <c r="IS6" s="5"/>
      <c r="IT6" s="5"/>
      <c r="IU6" s="5"/>
      <c r="IV6" s="5"/>
    </row>
    <row r="7" spans="1:256" ht="33.75" customHeight="1" x14ac:dyDescent="0.15">
      <c r="A7" s="13" t="s">
        <v>5</v>
      </c>
      <c r="B7" s="14">
        <f>B2*0.35</f>
        <v>0</v>
      </c>
      <c r="C7" s="4" t="s">
        <v>28</v>
      </c>
      <c r="IP7" s="5"/>
      <c r="IQ7" s="5"/>
      <c r="IR7" s="5"/>
      <c r="IS7" s="5"/>
      <c r="IT7" s="5"/>
      <c r="IU7" s="5"/>
      <c r="IV7" s="5"/>
    </row>
    <row r="8" spans="1:256" ht="18.25" customHeight="1" x14ac:dyDescent="0.15">
      <c r="A8" s="8" t="s">
        <v>6</v>
      </c>
      <c r="B8" s="15">
        <f>(B2*0.65)+B6</f>
        <v>0</v>
      </c>
      <c r="C8" s="4" t="s">
        <v>29</v>
      </c>
      <c r="IP8" s="5"/>
      <c r="IQ8" s="5"/>
      <c r="IR8" s="5"/>
      <c r="IS8" s="5"/>
      <c r="IT8" s="5"/>
      <c r="IU8" s="5"/>
      <c r="IV8" s="5"/>
    </row>
    <row r="9" spans="1:256" ht="33.25" customHeight="1" x14ac:dyDescent="0.15">
      <c r="A9" s="8" t="s">
        <v>7</v>
      </c>
      <c r="B9" s="16"/>
      <c r="IP9" s="5"/>
      <c r="IQ9" s="5"/>
      <c r="IR9" s="5"/>
      <c r="IS9" s="5"/>
      <c r="IT9" s="5"/>
      <c r="IU9" s="5"/>
      <c r="IV9" s="5"/>
    </row>
    <row r="10" spans="1:256" ht="18.75" customHeight="1" x14ac:dyDescent="0.15">
      <c r="A10" s="11" t="s">
        <v>8</v>
      </c>
      <c r="B10" s="17">
        <f>(B8*0.0075*B9)+B8*0.02</f>
        <v>0</v>
      </c>
      <c r="IP10" s="5"/>
      <c r="IQ10" s="5"/>
      <c r="IR10" s="5"/>
      <c r="IS10" s="5"/>
      <c r="IT10" s="5"/>
      <c r="IU10" s="5"/>
      <c r="IV10" s="5"/>
    </row>
    <row r="11" spans="1:256" ht="45" customHeight="1" x14ac:dyDescent="0.15">
      <c r="A11" s="13" t="s">
        <v>9</v>
      </c>
      <c r="B11" s="18"/>
      <c r="C11" s="4" t="s">
        <v>36</v>
      </c>
      <c r="IP11" s="5"/>
      <c r="IQ11" s="5"/>
      <c r="IR11" s="5"/>
      <c r="IS11" s="5"/>
      <c r="IT11" s="5"/>
      <c r="IU11" s="5"/>
      <c r="IV11" s="5"/>
    </row>
    <row r="12" spans="1:256" ht="45" customHeight="1" x14ac:dyDescent="0.15">
      <c r="A12" s="25" t="s">
        <v>38</v>
      </c>
      <c r="B12" s="26">
        <f>B11*12</f>
        <v>0</v>
      </c>
      <c r="C12" s="5"/>
      <c r="IP12" s="5"/>
      <c r="IQ12" s="5"/>
      <c r="IR12" s="5"/>
      <c r="IS12" s="5"/>
      <c r="IT12" s="5"/>
      <c r="IU12" s="5"/>
      <c r="IV12" s="5"/>
    </row>
    <row r="13" spans="1:256" ht="18.25" customHeight="1" x14ac:dyDescent="0.15">
      <c r="A13" s="8" t="s">
        <v>10</v>
      </c>
      <c r="B13" s="15">
        <f>((B5)*0.045)/12</f>
        <v>0</v>
      </c>
      <c r="C13" s="4" t="s">
        <v>34</v>
      </c>
      <c r="IP13" s="5"/>
      <c r="IQ13" s="5"/>
      <c r="IR13" s="5"/>
      <c r="IS13" s="5"/>
      <c r="IT13" s="5"/>
      <c r="IU13" s="5"/>
      <c r="IV13" s="5"/>
    </row>
    <row r="14" spans="1:256" ht="33.25" customHeight="1" x14ac:dyDescent="0.15">
      <c r="A14" s="8" t="s">
        <v>11</v>
      </c>
      <c r="B14" s="15">
        <f>B11*0.15</f>
        <v>0</v>
      </c>
      <c r="C14" s="19" t="s">
        <v>39</v>
      </c>
      <c r="IP14" s="5"/>
      <c r="IQ14" s="5"/>
      <c r="IR14" s="5"/>
      <c r="IS14" s="5"/>
      <c r="IT14" s="5"/>
      <c r="IU14" s="5"/>
      <c r="IV14" s="5"/>
    </row>
    <row r="15" spans="1:256" ht="33.25" customHeight="1" x14ac:dyDescent="0.15">
      <c r="A15" s="8" t="s">
        <v>12</v>
      </c>
      <c r="B15" s="10">
        <f t="shared" ref="B15" si="0">B11-B13-B14</f>
        <v>0</v>
      </c>
      <c r="IU15" s="5"/>
      <c r="IV15" s="5"/>
    </row>
    <row r="16" spans="1:256" ht="18.75" customHeight="1" x14ac:dyDescent="0.15">
      <c r="A16" s="11" t="s">
        <v>13</v>
      </c>
      <c r="B16" s="17">
        <f t="shared" ref="B16" si="1">12*B15</f>
        <v>0</v>
      </c>
      <c r="IU16" s="5"/>
      <c r="IV16" s="5"/>
    </row>
    <row r="17" spans="1:256" ht="33.75" customHeight="1" x14ac:dyDescent="0.15">
      <c r="A17" s="13" t="s">
        <v>30</v>
      </c>
      <c r="B17" s="14">
        <f>B2+B3+B6+B35</f>
        <v>0</v>
      </c>
      <c r="IU17" s="5"/>
      <c r="IV17" s="5"/>
    </row>
    <row r="18" spans="1:256" ht="48.25" customHeight="1" x14ac:dyDescent="0.15">
      <c r="A18" s="8" t="s">
        <v>14</v>
      </c>
      <c r="B18" s="15">
        <f>B7+B3+B6+B35</f>
        <v>0</v>
      </c>
      <c r="IU18" s="5"/>
      <c r="IV18" s="5"/>
    </row>
    <row r="19" spans="1:256" ht="18.25" customHeight="1" x14ac:dyDescent="0.15">
      <c r="A19" s="8" t="s">
        <v>15</v>
      </c>
      <c r="B19" s="15">
        <f>(B2+B3+B6+B35)-B5</f>
        <v>0</v>
      </c>
      <c r="IU19" s="5"/>
      <c r="IV19" s="5"/>
    </row>
    <row r="20" spans="1:256" ht="33.75" customHeight="1" x14ac:dyDescent="0.15">
      <c r="A20" s="11" t="s">
        <v>16</v>
      </c>
      <c r="B20" s="12">
        <f>(B3+B8+B10+B7+B35)-B5</f>
        <v>0</v>
      </c>
      <c r="IU20" s="5"/>
      <c r="IV20" s="5"/>
    </row>
    <row r="21" spans="1:256" ht="18.75" customHeight="1" x14ac:dyDescent="0.15">
      <c r="A21" s="29" t="s">
        <v>23</v>
      </c>
      <c r="B21" s="30" t="e">
        <f>(B16/B19)*100</f>
        <v>#DIV/0!</v>
      </c>
      <c r="IU21" s="5"/>
      <c r="IV21" s="5"/>
    </row>
    <row r="22" spans="1:256" ht="18.25" customHeight="1" x14ac:dyDescent="0.15">
      <c r="A22" s="31" t="s">
        <v>24</v>
      </c>
      <c r="B22" s="32" t="e">
        <f t="shared" ref="B22" si="2">(B16/B20)*100</f>
        <v>#DIV/0!</v>
      </c>
      <c r="IU22" s="5"/>
      <c r="IV22" s="5"/>
    </row>
    <row r="23" spans="1:256" ht="18.25" customHeight="1" x14ac:dyDescent="0.15">
      <c r="A23" s="8"/>
      <c r="B23" s="20"/>
      <c r="IU23" s="5"/>
      <c r="IV23" s="5"/>
    </row>
    <row r="24" spans="1:256" ht="18.25" customHeight="1" x14ac:dyDescent="0.15">
      <c r="A24" s="27" t="s">
        <v>25</v>
      </c>
      <c r="B24" s="28" t="e">
        <f>SUM(B27/B17)</f>
        <v>#DIV/0!</v>
      </c>
      <c r="IU24" s="5"/>
      <c r="IV24" s="5"/>
    </row>
    <row r="25" spans="1:256" ht="18.25" customHeight="1" x14ac:dyDescent="0.15">
      <c r="A25" s="27" t="s">
        <v>37</v>
      </c>
      <c r="B25" s="28" t="e">
        <f>SUM(B11*12/B4)</f>
        <v>#DIV/0!</v>
      </c>
      <c r="IU25" s="5"/>
      <c r="IV25" s="5"/>
    </row>
    <row r="26" spans="1:256" ht="18.25" customHeight="1" x14ac:dyDescent="0.15">
      <c r="A26" s="21"/>
      <c r="B26" s="22"/>
      <c r="IU26" s="5"/>
      <c r="IV26" s="5"/>
    </row>
    <row r="27" spans="1:256" ht="18.25" customHeight="1" x14ac:dyDescent="0.15">
      <c r="A27" s="8" t="s">
        <v>17</v>
      </c>
      <c r="B27" s="10">
        <f>B4-(B2+B3+B6+B35)</f>
        <v>0</v>
      </c>
      <c r="IU27" s="5"/>
      <c r="IV27" s="5"/>
    </row>
    <row r="28" spans="1:256" ht="17" x14ac:dyDescent="0.15">
      <c r="A28" s="8" t="s">
        <v>18</v>
      </c>
      <c r="B28" s="10">
        <f>B4-(B7+B8+B10+B3+B35)</f>
        <v>0</v>
      </c>
      <c r="IU28" s="5"/>
      <c r="IV28" s="5"/>
    </row>
    <row r="29" spans="1:256" ht="18.25" customHeight="1" x14ac:dyDescent="0.15">
      <c r="A29" s="21"/>
      <c r="B29" s="10"/>
      <c r="IU29" s="5"/>
      <c r="IV29" s="5"/>
    </row>
    <row r="30" spans="1:256" ht="17" x14ac:dyDescent="0.15">
      <c r="A30" s="8" t="s">
        <v>19</v>
      </c>
      <c r="B30" s="10">
        <f>(B4*0.95)-(B2+B3+B6+B35)</f>
        <v>0</v>
      </c>
      <c r="IU30" s="5"/>
      <c r="IV30" s="5"/>
    </row>
    <row r="31" spans="1:256" ht="17" x14ac:dyDescent="0.15">
      <c r="A31" s="8" t="s">
        <v>20</v>
      </c>
      <c r="B31" s="10">
        <f>(B4*0.95)-(B3+B7+B8+B10+B35)</f>
        <v>0</v>
      </c>
      <c r="IU31" s="5"/>
      <c r="IV31" s="5"/>
    </row>
    <row r="32" spans="1:256" ht="35" customHeight="1" x14ac:dyDescent="0.15">
      <c r="A32" s="21"/>
      <c r="B32" s="10"/>
      <c r="IU32" s="5"/>
      <c r="IV32" s="5"/>
    </row>
    <row r="33" spans="1:256" ht="17" x14ac:dyDescent="0.15">
      <c r="A33" s="8" t="s">
        <v>21</v>
      </c>
      <c r="B33" s="10">
        <f>(B4*0.9)-(B2+B3+B6+B35)</f>
        <v>0</v>
      </c>
      <c r="IU33" s="5"/>
      <c r="IV33" s="5"/>
    </row>
    <row r="34" spans="1:256" ht="17" x14ac:dyDescent="0.15">
      <c r="A34" s="8" t="s">
        <v>22</v>
      </c>
      <c r="B34" s="10">
        <f>(B4*0.9)-(B7+B8+B3+B10+B35)</f>
        <v>0</v>
      </c>
      <c r="IU34" s="5"/>
      <c r="IV34" s="5"/>
    </row>
    <row r="35" spans="1:256" ht="18.25" customHeight="1" x14ac:dyDescent="0.15">
      <c r="A35" s="21"/>
      <c r="B35" s="23"/>
      <c r="IU35" s="5"/>
      <c r="IV35" s="5"/>
    </row>
    <row r="36" spans="1:256" ht="18.25" customHeight="1" x14ac:dyDescent="0.15">
      <c r="A36" s="21"/>
      <c r="B36" s="22"/>
      <c r="IU36" s="5"/>
      <c r="IV36" s="5"/>
    </row>
    <row r="37" spans="1:256" ht="18.25" customHeight="1" x14ac:dyDescent="0.15">
      <c r="A37" s="21"/>
      <c r="B37" s="23"/>
      <c r="IU37" s="5"/>
      <c r="IV37" s="5"/>
    </row>
    <row r="38" spans="1:256" ht="18.25" customHeight="1" x14ac:dyDescent="0.15">
      <c r="A38" s="21"/>
      <c r="B38" s="23"/>
      <c r="IU38" s="5"/>
      <c r="IV38" s="5"/>
    </row>
    <row r="39" spans="1:256" ht="18.25" customHeight="1" x14ac:dyDescent="0.15">
      <c r="A39" s="21"/>
      <c r="B39" s="23"/>
      <c r="IU39" s="5"/>
      <c r="IV39" s="5"/>
    </row>
    <row r="40" spans="1:256" ht="18.25" customHeight="1" x14ac:dyDescent="0.15">
      <c r="A40" s="21"/>
      <c r="B40" s="23"/>
      <c r="IU40" s="5"/>
      <c r="IV40" s="5"/>
    </row>
    <row r="41" spans="1:256" ht="18.25" customHeight="1" x14ac:dyDescent="0.15">
      <c r="A41" s="21"/>
      <c r="B41" s="24"/>
      <c r="IU41" s="5"/>
      <c r="IV41" s="5"/>
    </row>
    <row r="42" spans="1:256" ht="18.25" customHeight="1" x14ac:dyDescent="0.15">
      <c r="A42" s="21"/>
      <c r="B42" s="24"/>
      <c r="IU42" s="5"/>
      <c r="IV42" s="5"/>
    </row>
    <row r="43" spans="1:256" ht="18.25" customHeight="1" x14ac:dyDescent="0.15">
      <c r="A43" s="21"/>
      <c r="B43" s="24"/>
      <c r="IU43" s="5"/>
      <c r="IV43" s="5"/>
    </row>
    <row r="44" spans="1:256" ht="18.25" customHeight="1" x14ac:dyDescent="0.15">
      <c r="A44" s="21"/>
      <c r="B44" s="24"/>
      <c r="IU44" s="5"/>
      <c r="IV44" s="5"/>
    </row>
    <row r="45" spans="1:256" ht="18.25" customHeight="1" x14ac:dyDescent="0.15">
      <c r="A45" s="21"/>
      <c r="B45" s="24"/>
      <c r="IU45" s="5"/>
      <c r="IV45" s="5"/>
    </row>
    <row r="46" spans="1:256" ht="18.25" customHeight="1" x14ac:dyDescent="0.15">
      <c r="A46" s="21"/>
      <c r="B46" s="24"/>
      <c r="IU46" s="5"/>
      <c r="IV46" s="5"/>
    </row>
    <row r="47" spans="1:256" ht="18.25" customHeight="1" x14ac:dyDescent="0.15">
      <c r="A47" s="21"/>
      <c r="B47" s="24"/>
      <c r="IU47" s="5"/>
      <c r="IV47" s="5"/>
    </row>
    <row r="48" spans="1:256" ht="18.25" customHeight="1" x14ac:dyDescent="0.15">
      <c r="A48" s="21"/>
      <c r="B48" s="24"/>
      <c r="IU48" s="5"/>
      <c r="IV48" s="5"/>
    </row>
    <row r="49" spans="1:256" ht="18.25" customHeight="1" x14ac:dyDescent="0.15">
      <c r="A49" s="21"/>
      <c r="B49" s="24"/>
      <c r="IU49" s="5"/>
      <c r="IV49" s="5"/>
    </row>
    <row r="50" spans="1:256" ht="18.25" customHeight="1" x14ac:dyDescent="0.15">
      <c r="A50" s="21"/>
      <c r="B50" s="24"/>
      <c r="IU50" s="5"/>
      <c r="IV50" s="5"/>
    </row>
  </sheetData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BRR and Flip Spreadsheet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 Williams</dc:creator>
  <cp:lastModifiedBy>Microsoft Office User</cp:lastModifiedBy>
  <dcterms:created xsi:type="dcterms:W3CDTF">2019-07-26T20:49:53Z</dcterms:created>
  <dcterms:modified xsi:type="dcterms:W3CDTF">2023-03-24T09:45:35Z</dcterms:modified>
</cp:coreProperties>
</file>